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김준호\Documents\지원사업\데이터금고 지원사업\"/>
    </mc:Choice>
  </mc:AlternateContent>
  <bookViews>
    <workbookView xWindow="0" yWindow="0" windowWidth="38400" windowHeight="17685"/>
  </bookViews>
  <sheets>
    <sheet name="comparison" sheetId="1" r:id="rId1"/>
    <sheet name="blog" sheetId="3" state="hidden" r:id="rId2"/>
    <sheet name="table" sheetId="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V15" i="1" s="1"/>
  <c r="W15" i="1" s="1"/>
  <c r="K19" i="1"/>
  <c r="V10" i="1" s="1"/>
  <c r="X17" i="1"/>
  <c r="X21" i="1" s="1"/>
  <c r="Y17" i="1"/>
  <c r="Y21" i="1" s="1"/>
  <c r="W17" i="1"/>
  <c r="W21" i="1" s="1"/>
  <c r="J17" i="1"/>
  <c r="I17" i="1"/>
  <c r="J16" i="1"/>
  <c r="I16" i="1"/>
  <c r="T15" i="1"/>
  <c r="J15" i="1"/>
  <c r="I15" i="1"/>
  <c r="T14" i="1"/>
  <c r="J14" i="1"/>
  <c r="I14" i="1"/>
  <c r="T13" i="1"/>
  <c r="J13" i="1"/>
  <c r="I13" i="1"/>
  <c r="T12" i="1"/>
  <c r="J12" i="1"/>
  <c r="I12" i="1"/>
  <c r="T11" i="1"/>
  <c r="J11" i="1"/>
  <c r="I11" i="1"/>
  <c r="N10" i="1"/>
  <c r="J10" i="1"/>
  <c r="I10" i="1"/>
  <c r="H10" i="1"/>
  <c r="T9" i="1"/>
  <c r="N9" i="1"/>
  <c r="J9" i="1"/>
  <c r="I9" i="1"/>
  <c r="H9" i="1"/>
  <c r="T8" i="1"/>
  <c r="N8" i="1"/>
  <c r="J8" i="1"/>
  <c r="I8" i="1"/>
  <c r="H8" i="1"/>
  <c r="C1" i="1"/>
  <c r="P12" i="1" s="1"/>
  <c r="Y10" i="1" l="1"/>
  <c r="V16" i="1"/>
  <c r="W16" i="1" s="1"/>
  <c r="V9" i="1"/>
  <c r="Y9" i="1" s="1"/>
  <c r="V14" i="1"/>
  <c r="Y14" i="1" s="1"/>
  <c r="V11" i="1"/>
  <c r="Y11" i="1" s="1"/>
  <c r="V8" i="1"/>
  <c r="Y8" i="1" s="1"/>
  <c r="V12" i="1"/>
  <c r="X12" i="1" s="1"/>
  <c r="P9" i="1"/>
  <c r="V13" i="1"/>
  <c r="W13" i="1" s="1"/>
  <c r="P8" i="1"/>
  <c r="R12" i="1"/>
  <c r="Q8" i="1"/>
  <c r="W10" i="1"/>
  <c r="X10" i="1"/>
  <c r="P17" i="1"/>
  <c r="AA17" i="1" s="1"/>
  <c r="AA21" i="1" s="1"/>
  <c r="Q17" i="1"/>
  <c r="AB17" i="1" s="1"/>
  <c r="AB21" i="1" s="1"/>
  <c r="R9" i="1"/>
  <c r="Q10" i="1"/>
  <c r="AB10" i="1" s="1"/>
  <c r="R11" i="1"/>
  <c r="R14" i="1"/>
  <c r="Q16" i="1"/>
  <c r="AB16" i="1" s="1"/>
  <c r="Q11" i="1"/>
  <c r="R16" i="1"/>
  <c r="AC16" i="1" s="1"/>
  <c r="O10" i="1"/>
  <c r="Z10" i="1" s="1"/>
  <c r="Q13" i="1"/>
  <c r="Q15" i="1"/>
  <c r="AB15" i="1" s="1"/>
  <c r="O9" i="1"/>
  <c r="P11" i="1"/>
  <c r="Q12" i="1"/>
  <c r="R13" i="1"/>
  <c r="O17" i="1"/>
  <c r="Z17" i="1" s="1"/>
  <c r="Z21" i="1" s="1"/>
  <c r="P10" i="1"/>
  <c r="AA10" i="1" s="1"/>
  <c r="W14" i="1"/>
  <c r="Y15" i="1"/>
  <c r="O16" i="1"/>
  <c r="Z16" i="1" s="1"/>
  <c r="Q9" i="1"/>
  <c r="O15" i="1"/>
  <c r="Z15" i="1" s="1"/>
  <c r="X15" i="1"/>
  <c r="P16" i="1"/>
  <c r="AA16" i="1" s="1"/>
  <c r="R17" i="1"/>
  <c r="AC17" i="1" s="1"/>
  <c r="AC21" i="1" s="1"/>
  <c r="R8" i="1"/>
  <c r="R10" i="1"/>
  <c r="AC10" i="1" s="1"/>
  <c r="O14" i="1"/>
  <c r="P15" i="1"/>
  <c r="AA15" i="1" s="1"/>
  <c r="O13" i="1"/>
  <c r="X13" i="1"/>
  <c r="P14" i="1"/>
  <c r="AA14" i="1" s="1"/>
  <c r="O12" i="1"/>
  <c r="P13" i="1"/>
  <c r="Q14" i="1"/>
  <c r="AB14" i="1" s="1"/>
  <c r="R15" i="1"/>
  <c r="AC15" i="1" s="1"/>
  <c r="O8" i="1"/>
  <c r="X8" i="1"/>
  <c r="O11" i="1"/>
  <c r="AC13" i="1" l="1"/>
  <c r="X14" i="1"/>
  <c r="Y13" i="1"/>
  <c r="AC14" i="1"/>
  <c r="AA12" i="1"/>
  <c r="X16" i="1"/>
  <c r="Y19" i="1"/>
  <c r="X11" i="1"/>
  <c r="Z11" i="1"/>
  <c r="W11" i="1"/>
  <c r="AB11" i="1"/>
  <c r="AC11" i="1"/>
  <c r="Z12" i="1"/>
  <c r="Z14" i="1"/>
  <c r="Y16" i="1"/>
  <c r="W8" i="1"/>
  <c r="W19" i="1" s="1"/>
  <c r="AC9" i="1"/>
  <c r="X9" i="1"/>
  <c r="AA9" i="1"/>
  <c r="Z8" i="1"/>
  <c r="W9" i="1"/>
  <c r="AB8" i="1"/>
  <c r="Z9" i="1"/>
  <c r="AB9" i="1"/>
  <c r="AB19" i="1" s="1"/>
  <c r="AC12" i="1"/>
  <c r="AB13" i="1"/>
  <c r="Z13" i="1"/>
  <c r="W12" i="1"/>
  <c r="Y12" i="1"/>
  <c r="AA13" i="1"/>
  <c r="AA11" i="1"/>
  <c r="AA8" i="1"/>
  <c r="AA19" i="1" s="1"/>
  <c r="AC8" i="1"/>
  <c r="AC19" i="1" s="1"/>
  <c r="AB12" i="1"/>
  <c r="X19" i="1"/>
  <c r="AC20" i="1"/>
  <c r="Z20" i="1" l="1"/>
  <c r="X20" i="1"/>
  <c r="X22" i="1" s="1"/>
  <c r="W20" i="1"/>
  <c r="W22" i="1" s="1"/>
  <c r="AB20" i="1"/>
  <c r="AB22" i="1" s="1"/>
  <c r="AA20" i="1"/>
  <c r="AA22" i="1" s="1"/>
  <c r="Y20" i="1"/>
  <c r="Y22" i="1" s="1"/>
  <c r="Z19" i="1"/>
  <c r="Z22" i="1" s="1"/>
  <c r="AC22" i="1"/>
</calcChain>
</file>

<file path=xl/comments1.xml><?xml version="1.0" encoding="utf-8"?>
<comments xmlns="http://schemas.openxmlformats.org/spreadsheetml/2006/main">
  <authors>
    <author>김준호</author>
  </authors>
  <commentList>
    <comment ref="G5" authorId="0" shapeId="0">
      <text>
        <r>
          <rPr>
            <sz val="9"/>
            <color indexed="81"/>
            <rFont val="Tahoma"/>
            <family val="2"/>
          </rPr>
          <t xml:space="preserve">Egress </t>
        </r>
        <r>
          <rPr>
            <sz val="9"/>
            <color indexed="81"/>
            <rFont val="돋움"/>
            <family val="3"/>
            <charset val="129"/>
          </rPr>
          <t>월간</t>
        </r>
        <r>
          <rPr>
            <sz val="9"/>
            <color indexed="81"/>
            <rFont val="Tahoma"/>
            <family val="2"/>
          </rPr>
          <t xml:space="preserve"> 10TB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용량에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과금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 xml:space="preserve">Outbound traffic 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10TB </t>
        </r>
        <r>
          <rPr>
            <b/>
            <sz val="9"/>
            <color indexed="81"/>
            <rFont val="돋움"/>
            <family val="3"/>
            <charset val="129"/>
          </rPr>
          <t>평생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무료</t>
        </r>
      </text>
    </comment>
    <comment ref="Z5" authorId="0" shapeId="0">
      <text>
        <r>
          <rPr>
            <sz val="9"/>
            <color indexed="81"/>
            <rFont val="Tahoma"/>
            <family val="2"/>
          </rPr>
          <t xml:space="preserve">Egress </t>
        </r>
        <r>
          <rPr>
            <sz val="9"/>
            <color indexed="81"/>
            <rFont val="돋움"/>
            <family val="3"/>
            <charset val="129"/>
          </rPr>
          <t>월간</t>
        </r>
        <r>
          <rPr>
            <sz val="9"/>
            <color indexed="81"/>
            <rFont val="Tahoma"/>
            <family val="2"/>
          </rPr>
          <t xml:space="preserve"> 10TB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용량에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과금</t>
        </r>
      </text>
    </comment>
  </commentList>
</comments>
</file>

<file path=xl/sharedStrings.xml><?xml version="1.0" encoding="utf-8"?>
<sst xmlns="http://schemas.openxmlformats.org/spreadsheetml/2006/main" count="119" uniqueCount="96">
  <si>
    <t xml:space="preserve"> 환율</t>
    <phoneticPr fontId="2" type="noConversion"/>
  </si>
  <si>
    <t>KRW/USD</t>
    <phoneticPr fontId="2" type="noConversion"/>
  </si>
  <si>
    <t>사용량 구간 (TB)</t>
    <phoneticPr fontId="2" type="noConversion"/>
  </si>
  <si>
    <t>Unit : USD</t>
    <phoneticPr fontId="2" type="noConversion"/>
  </si>
  <si>
    <t>단가 (KRW/GB)</t>
    <phoneticPr fontId="2" type="noConversion"/>
  </si>
  <si>
    <t>요금 (KRW/GB)</t>
    <phoneticPr fontId="2" type="noConversion"/>
  </si>
  <si>
    <t>Unit : KRW</t>
    <phoneticPr fontId="2" type="noConversion"/>
  </si>
  <si>
    <t>네피리티</t>
    <phoneticPr fontId="2" type="noConversion"/>
  </si>
  <si>
    <t>NHN</t>
    <phoneticPr fontId="2" type="noConversion"/>
  </si>
  <si>
    <t>카카오</t>
    <phoneticPr fontId="2" type="noConversion"/>
  </si>
  <si>
    <t>오라클</t>
    <phoneticPr fontId="2" type="noConversion"/>
  </si>
  <si>
    <t>Azure</t>
    <phoneticPr fontId="2" type="noConversion"/>
  </si>
  <si>
    <t>GCS</t>
  </si>
  <si>
    <t>AWS</t>
    <phoneticPr fontId="2" type="noConversion"/>
  </si>
  <si>
    <t>위치</t>
    <phoneticPr fontId="2" type="noConversion"/>
  </si>
  <si>
    <t>네피리티</t>
    <phoneticPr fontId="2" type="noConversion"/>
  </si>
  <si>
    <t>NHN</t>
    <phoneticPr fontId="2" type="noConversion"/>
  </si>
  <si>
    <t>Azure</t>
    <phoneticPr fontId="2" type="noConversion"/>
  </si>
  <si>
    <t>구간 폭</t>
    <phoneticPr fontId="2" type="noConversion"/>
  </si>
  <si>
    <t>열</t>
    <phoneticPr fontId="2" type="noConversion"/>
  </si>
  <si>
    <t>검증</t>
    <phoneticPr fontId="2" type="noConversion"/>
  </si>
  <si>
    <t>Azure</t>
    <phoneticPr fontId="2" type="noConversion"/>
  </si>
  <si>
    <t>AWS</t>
    <phoneticPr fontId="2" type="noConversion"/>
  </si>
  <si>
    <t>Product</t>
    <phoneticPr fontId="2" type="noConversion"/>
  </si>
  <si>
    <t>Hot</t>
    <phoneticPr fontId="2" type="noConversion"/>
  </si>
  <si>
    <t>Standard</t>
  </si>
  <si>
    <t>Standard</t>
    <phoneticPr fontId="2" type="noConversion"/>
  </si>
  <si>
    <t>Hot</t>
    <phoneticPr fontId="2" type="noConversion"/>
  </si>
  <si>
    <t>Standard</t>
    <phoneticPr fontId="2" type="noConversion"/>
  </si>
  <si>
    <t>Region</t>
    <phoneticPr fontId="2" type="noConversion"/>
  </si>
  <si>
    <t>East Asia</t>
    <phoneticPr fontId="2" type="noConversion"/>
  </si>
  <si>
    <t>Asia</t>
    <phoneticPr fontId="2" type="noConversion"/>
  </si>
  <si>
    <t>Seoul</t>
    <phoneticPr fontId="2" type="noConversion"/>
  </si>
  <si>
    <t>East Asia</t>
    <phoneticPr fontId="2" type="noConversion"/>
  </si>
  <si>
    <t>Asia</t>
    <phoneticPr fontId="2" type="noConversion"/>
  </si>
  <si>
    <t>Storage (TB)</t>
    <phoneticPr fontId="2" type="noConversion"/>
  </si>
  <si>
    <t>~50</t>
  </si>
  <si>
    <t>50~500</t>
  </si>
  <si>
    <t>500~</t>
  </si>
  <si>
    <t>Outbound traffic (TB)</t>
    <phoneticPr fontId="2" type="noConversion"/>
  </si>
  <si>
    <t>~1</t>
  </si>
  <si>
    <t>1~10</t>
  </si>
  <si>
    <t>10~20</t>
  </si>
  <si>
    <t>20~50</t>
  </si>
  <si>
    <t>50~150</t>
  </si>
  <si>
    <t>150~</t>
  </si>
  <si>
    <t>API request (1000 call)</t>
  </si>
  <si>
    <t>Class A</t>
    <phoneticPr fontId="2" type="noConversion"/>
  </si>
  <si>
    <t>Outbound traffic (TB)</t>
  </si>
  <si>
    <t>API request (1000 call)</t>
    <phoneticPr fontId="2" type="noConversion"/>
  </si>
  <si>
    <t>요금 합계</t>
    <phoneticPr fontId="2" type="noConversion"/>
  </si>
  <si>
    <t>TB</t>
    <phoneticPr fontId="2" type="noConversion"/>
  </si>
  <si>
    <t>1000 requests</t>
    <phoneticPr fontId="2" type="noConversion"/>
  </si>
  <si>
    <t>Storage</t>
    <phoneticPr fontId="2" type="noConversion"/>
  </si>
  <si>
    <t>Egress</t>
    <phoneticPr fontId="2" type="noConversion"/>
  </si>
  <si>
    <t>API request</t>
    <phoneticPr fontId="2" type="noConversion"/>
  </si>
  <si>
    <t>Standard</t>
    <phoneticPr fontId="2" type="noConversion"/>
  </si>
  <si>
    <t>APAC</t>
    <phoneticPr fontId="2" type="noConversion"/>
  </si>
  <si>
    <t>비즈니스가 성장함에 따라 컴퓨팅, 스토리지, 네트워크 사용량이 증가하고 있다면 비용에 대해 고민하지 않을 수 없습니다.</t>
    <phoneticPr fontId="2" type="noConversion"/>
  </si>
  <si>
    <t>이럴 때 예산에 여유가 있는 기업형 고객이나 소규모 프로젝트를 운영하는 개인/소기업의 경우 불필요한 리스크를 부담하지 않고</t>
    <phoneticPr fontId="2" type="noConversion"/>
  </si>
  <si>
    <t>전자의 경우 불필요한 리스크를 부담하지 않아도 되고 후자의 경우는 이들 회사가 제공하는 프리 티어, 크레딧 등으로 거의 공짜에</t>
    <phoneticPr fontId="2" type="noConversion"/>
  </si>
  <si>
    <t>누구나 다 아는 빅테크 회사의 제품을 선택합니다. (아마존, 마이크로소프트, 구글, NHN, 카카오 등)</t>
    <phoneticPr fontId="2" type="noConversion"/>
  </si>
  <si>
    <t>가깝게 서비스를 운영할 수 있기 때문입니다. 사용 편의성, 고객지원이 뛰어나다는 것도 이들 회사의 큰 장점 중 하나입니다.</t>
    <phoneticPr fontId="2" type="noConversion"/>
  </si>
  <si>
    <t xml:space="preserve">하지만 이 범주에서 벗어나는 사용자들은 비용에 대해 고민하지 않을 수 없습니다. 사업이 성장함에 따라 증가하는 클라우드 </t>
    <phoneticPr fontId="2" type="noConversion"/>
  </si>
  <si>
    <t>비용은 사업의 성장을 제한하거나 경우에 따라서는 사업의 지속 가능성마저 위협하는 치명적인 요소이기 때문입니다.</t>
    <phoneticPr fontId="2" type="noConversion"/>
  </si>
  <si>
    <t>네피리티에서는 클라우드 제품 선택에 어려움을 겪고 계신 분들에게 도움을 드리기 위해 앞으로 몇 차례에 걸쳐 클라우드 제품을 비교하는</t>
    <phoneticPr fontId="2" type="noConversion"/>
  </si>
  <si>
    <t>글을 연재할 계획입니다. 오늘은 그 첫 순서로서 빅테크 6개 회사의 오브젝트 스토리지를 비교해 보겠습니다.</t>
    <phoneticPr fontId="2" type="noConversion"/>
  </si>
  <si>
    <t>서버가 아니라 오브젝트 스토리지를 먼저 비교하는 이유는 서버의 경우 CPU, RAM, 고정 IP 여부 등 사양에 따라 제품이 천차만별인데 반해</t>
    <phoneticPr fontId="2" type="noConversion"/>
  </si>
  <si>
    <t>오브젝트 스토리지는 단일 제품에 Storage size, Outbound traffic, API request 횟수라는 3가지 변수만 입력하면 동일 기준에서 가격 비교가</t>
    <phoneticPr fontId="2" type="noConversion"/>
  </si>
  <si>
    <t>가능하기 때문입니다.</t>
    <phoneticPr fontId="2" type="noConversion"/>
  </si>
  <si>
    <t>우선, 오늘 비교할 제품들은 다음과 같습니다.</t>
    <phoneticPr fontId="2" type="noConversion"/>
  </si>
  <si>
    <t>카카오 i 클라우드 오브젝트 스토리지 (단일제품)</t>
    <phoneticPr fontId="2" type="noConversion"/>
  </si>
  <si>
    <t>NHN TOAST 오브젝트 스토리지 (단일제품)</t>
    <phoneticPr fontId="2" type="noConversion"/>
  </si>
  <si>
    <t>여기에 하나 더, 저희 네피리티 제품도 함께 넣어서 비교해 보겠습니다.</t>
    <phoneticPr fontId="2" type="noConversion"/>
  </si>
  <si>
    <t xml:space="preserve">이번에 한국인터넷 진흥원의 데이터금고 지원사업에 공급사로 선정되어서 여러분께 오브젝트 스토리지를 매우 저렴한 가격에 제공할 </t>
    <phoneticPr fontId="2" type="noConversion"/>
  </si>
  <si>
    <t>수 있게 되었거든요. 🤣</t>
    <phoneticPr fontId="2" type="noConversion"/>
  </si>
  <si>
    <t>나왔을까요? 결과는 바로 아래와 같습니다.</t>
    <phoneticPr fontId="2" type="noConversion"/>
  </si>
  <si>
    <t>AWS S3 Standard Seoul 리전</t>
    <phoneticPr fontId="2" type="noConversion"/>
  </si>
  <si>
    <t>Google Cloud Storage Standard Asia 리전</t>
    <phoneticPr fontId="2" type="noConversion"/>
  </si>
  <si>
    <t>MS Azure Blob Storage Hot East Asia 리전</t>
    <phoneticPr fontId="2" type="noConversion"/>
  </si>
  <si>
    <t>Oracle Object Storage Standard APAC 리전</t>
    <phoneticPr fontId="2" type="noConversion"/>
  </si>
  <si>
    <t>AWS, GCS, Azure는 예상한 대로입니다만 오라클이 정말 뜻밖이었습니다. 오라클이 월 10TB의 아웃바운드 트래픽을 무료로 제공한다는</t>
    <phoneticPr fontId="2" type="noConversion"/>
  </si>
  <si>
    <t>하지만 오라클은 무려 10TB를 무료로 제공하고 있기 때문에 이와 같은 결과가 나왔습니다.</t>
    <phoneticPr fontId="2" type="noConversion"/>
  </si>
  <si>
    <t>그런데 그래프를 보시면 저희 네피리티는 스토리지 비용도 가장 저렴하지만 트래픽 비용이 전혀 발생하지 않는다는 사실을 알 수 있습니다.</t>
    <phoneticPr fontId="2" type="noConversion"/>
  </si>
  <si>
    <t>오늘은 안전성, 편의성, 호환성 등의 정성적 측면은 배제하고 오직 정량적 측면에서만 주요 회사의 오브젝트 스토리지를 비교해 보았습니다.</t>
    <phoneticPr fontId="2" type="noConversion"/>
  </si>
  <si>
    <t>비교 대상 제품들 모두 공통적으로 위와 같은 품질 기준을 모두 충족하고 있고 네피리티 역시 데이터금고 지원사업의 공급사로서 한국인터넷</t>
    <phoneticPr fontId="2" type="noConversion"/>
  </si>
  <si>
    <t>진흥원이 품질을 보증한 제품이기 때문입니다.</t>
    <phoneticPr fontId="2" type="noConversion"/>
  </si>
  <si>
    <t>앞으로 사업이 성장하면서 트래픽 비용이 크게 늘어날 것으로 예상된다면 저희 네피리티의 오브젝트 스토리지를 고려해 보시면 어떨까요?</t>
    <phoneticPr fontId="2" type="noConversion"/>
  </si>
  <si>
    <t>네피리티는 스토리지 뿐만 아니라 빅데이터 분석을 위한 개발팀, 고사양의 GPU 서버 또한 갖추고 있기 때문에 빅데이터, AI 프로젝트를 위한</t>
    <phoneticPr fontId="2" type="noConversion"/>
  </si>
  <si>
    <t>솔루션을 고민하고 계시다면 네피리티가 가장 현명한 선택이라고 자신 있게 말씀 드리고 싶습니다.</t>
    <phoneticPr fontId="2" type="noConversion"/>
  </si>
  <si>
    <t>그럼 모두 7개의 제품을 스토리지 용량 1TB, 아웃바운드 트래픽 1TB, API request 1만회라는 조건으로 비교해 보겠습니다. 과연 어떤 결과가</t>
    <phoneticPr fontId="2" type="noConversion"/>
  </si>
  <si>
    <t xml:space="preserve">끝으로, 여러분이 직접 비용을 시뮬레이션 해 보실 수 있도록 위 그래프에 사용된 엑셀파일을 첨부했습니다. Storage size, Outbound traffic, </t>
    <phoneticPr fontId="2" type="noConversion"/>
  </si>
  <si>
    <t>API request 횟수를 자유롭게 입력하셔서 클라우드 제품별 예상 비용을 직접 시뮬레이션 해 보시기 바랍니다.</t>
    <phoneticPr fontId="2" type="noConversion"/>
  </si>
  <si>
    <t>건 저희도 몰랐기 때문입니다. 경쟁사인 AWS, 구글이 각각 12개월 동안 월 100GB 무료 트래픽, 300달러의 크레딧을 제공하고 있긴</t>
    <phoneticPr fontId="2" type="noConversion"/>
  </si>
  <si>
    <t>네피리티는 고객사와 데이터금고 지원사업 계약시 트래픽을 무제한 무료로 제공하고 있기 때문입니다.</t>
    <phoneticPr fontId="2" type="noConversion"/>
  </si>
  <si>
    <t>주요 클라우드 제품 비교 - 1. 오브젝트 스토리지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</si>
</sst>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"/>
    <numFmt numFmtId="177" formatCode="0.0000"/>
    <numFmt numFmtId="178" formatCode="0.0"/>
    <numFmt numFmtId="179" formatCode="#,##0.0"/>
    <numFmt numFmtId="180" formatCode="0.0%"/>
  </numFmts>
  <fonts count="9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0" xfId="0" applyNumberFormat="1" applyFill="1" applyAlignment="1">
      <alignment horizontal="center" vertical="center"/>
    </xf>
    <xf numFmtId="3" fontId="0" fillId="0" borderId="10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179" fontId="1" fillId="0" borderId="10" xfId="0" applyNumberFormat="1" applyFon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10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comparison!$B$21</c:f>
              <c:strCache>
                <c:ptCount val="1"/>
                <c:pt idx="0">
                  <c:v>API request (1000 call)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D4-4460-8B6C-F2DF4E2F079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9A-4622-A588-8F21EA3CA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comparison!$W$21:$AC$21</c:f>
              <c:numCache>
                <c:formatCode>#,##0</c:formatCode>
                <c:ptCount val="7"/>
                <c:pt idx="0">
                  <c:v>0</c:v>
                </c:pt>
                <c:pt idx="1">
                  <c:v>4200</c:v>
                </c:pt>
                <c:pt idx="2">
                  <c:v>0</c:v>
                </c:pt>
                <c:pt idx="3">
                  <c:v>4569.5999999999995</c:v>
                </c:pt>
                <c:pt idx="4">
                  <c:v>8735.9999999999982</c:v>
                </c:pt>
                <c:pt idx="5">
                  <c:v>6720</c:v>
                </c:pt>
                <c:pt idx="6">
                  <c:v>6047.9999999999991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D4-4460-8B6C-F2DF4E2F079B}"/>
            </c:ext>
          </c:extLst>
        </c:ser>
        <c:ser>
          <c:idx val="1"/>
          <c:order val="1"/>
          <c:tx>
            <c:strRef>
              <c:f>comparison!$B$20</c:f>
              <c:strCache>
                <c:ptCount val="1"/>
                <c:pt idx="0">
                  <c:v>Outbound traffic (TB)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D4-4460-8B6C-F2DF4E2F079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9A-4622-A588-8F21EA3CA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comparison!$W$5:$AC$5</c:f>
              <c:strCache>
                <c:ptCount val="7"/>
                <c:pt idx="0">
                  <c:v>네피리티</c:v>
                </c:pt>
                <c:pt idx="1">
                  <c:v>카카오</c:v>
                </c:pt>
                <c:pt idx="2">
                  <c:v>NHN</c:v>
                </c:pt>
                <c:pt idx="3">
                  <c:v>오라클</c:v>
                </c:pt>
                <c:pt idx="4">
                  <c:v>Azure</c:v>
                </c:pt>
                <c:pt idx="5">
                  <c:v>GCS</c:v>
                </c:pt>
                <c:pt idx="6">
                  <c:v>AWS</c:v>
                </c:pt>
              </c:strCache>
            </c:strRef>
          </c:cat>
          <c:val>
            <c:numRef>
              <c:f>comparison!$W$20:$AC$20</c:f>
              <c:numCache>
                <c:formatCode>#,##0</c:formatCode>
                <c:ptCount val="7"/>
                <c:pt idx="0">
                  <c:v>0</c:v>
                </c:pt>
                <c:pt idx="1">
                  <c:v>90000</c:v>
                </c:pt>
                <c:pt idx="2">
                  <c:v>100000</c:v>
                </c:pt>
                <c:pt idx="3">
                  <c:v>0</c:v>
                </c:pt>
                <c:pt idx="4">
                  <c:v>120960</c:v>
                </c:pt>
                <c:pt idx="5">
                  <c:v>161280</c:v>
                </c:pt>
                <c:pt idx="6">
                  <c:v>169344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D4-4460-8B6C-F2DF4E2F079B}"/>
            </c:ext>
          </c:extLst>
        </c:ser>
        <c:ser>
          <c:idx val="0"/>
          <c:order val="2"/>
          <c:tx>
            <c:strRef>
              <c:f>comparison!$B$19</c:f>
              <c:strCache>
                <c:ptCount val="1"/>
                <c:pt idx="0">
                  <c:v>Storage (TB)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comparison!$W$5:$AC$5</c:f>
              <c:strCache>
                <c:ptCount val="7"/>
                <c:pt idx="0">
                  <c:v>네피리티</c:v>
                </c:pt>
                <c:pt idx="1">
                  <c:v>카카오</c:v>
                </c:pt>
                <c:pt idx="2">
                  <c:v>NHN</c:v>
                </c:pt>
                <c:pt idx="3">
                  <c:v>오라클</c:v>
                </c:pt>
                <c:pt idx="4">
                  <c:v>Azure</c:v>
                </c:pt>
                <c:pt idx="5">
                  <c:v>GCS</c:v>
                </c:pt>
                <c:pt idx="6">
                  <c:v>AWS</c:v>
                </c:pt>
              </c:strCache>
            </c:strRef>
          </c:cat>
          <c:val>
            <c:numRef>
              <c:f>comparison!$W$19:$AC$19</c:f>
              <c:numCache>
                <c:formatCode>#,##0</c:formatCode>
                <c:ptCount val="7"/>
                <c:pt idx="0">
                  <c:v>15000</c:v>
                </c:pt>
                <c:pt idx="1">
                  <c:v>27000</c:v>
                </c:pt>
                <c:pt idx="2">
                  <c:v>28799.999999999996</c:v>
                </c:pt>
                <c:pt idx="3">
                  <c:v>34272</c:v>
                </c:pt>
                <c:pt idx="4">
                  <c:v>32256</c:v>
                </c:pt>
                <c:pt idx="5">
                  <c:v>30912</c:v>
                </c:pt>
                <c:pt idx="6">
                  <c:v>33600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4-4460-8B6C-F2DF4E2F0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61711376"/>
        <c:axId val="961717200"/>
      </c:barChart>
      <c:catAx>
        <c:axId val="96171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61717200"/>
        <c:crosses val="autoZero"/>
        <c:auto val="1"/>
        <c:lblAlgn val="ctr"/>
        <c:lblOffset val="100"/>
        <c:noMultiLvlLbl val="0"/>
      </c:catAx>
      <c:valAx>
        <c:axId val="9617172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6171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comparison!$B$21</c:f>
              <c:strCache>
                <c:ptCount val="1"/>
                <c:pt idx="0">
                  <c:v>API request (1000 call)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25-4F1B-80EF-DB0FE40403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6C-4AB1-8B3C-B71DE1A735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comparison!$W$21:$AC$21</c:f>
              <c:numCache>
                <c:formatCode>#,##0</c:formatCode>
                <c:ptCount val="7"/>
                <c:pt idx="0">
                  <c:v>0</c:v>
                </c:pt>
                <c:pt idx="1">
                  <c:v>4200</c:v>
                </c:pt>
                <c:pt idx="2">
                  <c:v>0</c:v>
                </c:pt>
                <c:pt idx="3">
                  <c:v>4569.5999999999995</c:v>
                </c:pt>
                <c:pt idx="4">
                  <c:v>8735.9999999999982</c:v>
                </c:pt>
                <c:pt idx="5">
                  <c:v>6720</c:v>
                </c:pt>
                <c:pt idx="6">
                  <c:v>6047.9999999999991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25-4F1B-80EF-DB0FE4040358}"/>
            </c:ext>
          </c:extLst>
        </c:ser>
        <c:ser>
          <c:idx val="1"/>
          <c:order val="1"/>
          <c:tx>
            <c:strRef>
              <c:f>comparison!$B$20</c:f>
              <c:strCache>
                <c:ptCount val="1"/>
                <c:pt idx="0">
                  <c:v>Outbound traffic (TB)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25-4F1B-80EF-DB0FE40403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6C-4AB1-8B3C-B71DE1A735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comparison!$W$5:$AC$5</c:f>
              <c:strCache>
                <c:ptCount val="7"/>
                <c:pt idx="0">
                  <c:v>네피리티</c:v>
                </c:pt>
                <c:pt idx="1">
                  <c:v>카카오</c:v>
                </c:pt>
                <c:pt idx="2">
                  <c:v>NHN</c:v>
                </c:pt>
                <c:pt idx="3">
                  <c:v>오라클</c:v>
                </c:pt>
                <c:pt idx="4">
                  <c:v>Azure</c:v>
                </c:pt>
                <c:pt idx="5">
                  <c:v>GCS</c:v>
                </c:pt>
                <c:pt idx="6">
                  <c:v>AWS</c:v>
                </c:pt>
              </c:strCache>
            </c:strRef>
          </c:cat>
          <c:val>
            <c:numRef>
              <c:f>comparison!$W$20:$AC$20</c:f>
              <c:numCache>
                <c:formatCode>#,##0</c:formatCode>
                <c:ptCount val="7"/>
                <c:pt idx="0">
                  <c:v>0</c:v>
                </c:pt>
                <c:pt idx="1">
                  <c:v>90000</c:v>
                </c:pt>
                <c:pt idx="2">
                  <c:v>100000</c:v>
                </c:pt>
                <c:pt idx="3">
                  <c:v>0</c:v>
                </c:pt>
                <c:pt idx="4">
                  <c:v>120960</c:v>
                </c:pt>
                <c:pt idx="5">
                  <c:v>161280</c:v>
                </c:pt>
                <c:pt idx="6">
                  <c:v>169344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25-4F1B-80EF-DB0FE4040358}"/>
            </c:ext>
          </c:extLst>
        </c:ser>
        <c:ser>
          <c:idx val="0"/>
          <c:order val="2"/>
          <c:tx>
            <c:strRef>
              <c:f>comparison!$B$19</c:f>
              <c:strCache>
                <c:ptCount val="1"/>
                <c:pt idx="0">
                  <c:v>Storage (TB)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comparison!$W$5:$AC$5</c:f>
              <c:strCache>
                <c:ptCount val="7"/>
                <c:pt idx="0">
                  <c:v>네피리티</c:v>
                </c:pt>
                <c:pt idx="1">
                  <c:v>카카오</c:v>
                </c:pt>
                <c:pt idx="2">
                  <c:v>NHN</c:v>
                </c:pt>
                <c:pt idx="3">
                  <c:v>오라클</c:v>
                </c:pt>
                <c:pt idx="4">
                  <c:v>Azure</c:v>
                </c:pt>
                <c:pt idx="5">
                  <c:v>GCS</c:v>
                </c:pt>
                <c:pt idx="6">
                  <c:v>AWS</c:v>
                </c:pt>
              </c:strCache>
            </c:strRef>
          </c:cat>
          <c:val>
            <c:numRef>
              <c:f>comparison!$W$19:$AC$19</c:f>
              <c:numCache>
                <c:formatCode>#,##0</c:formatCode>
                <c:ptCount val="7"/>
                <c:pt idx="0">
                  <c:v>15000</c:v>
                </c:pt>
                <c:pt idx="1">
                  <c:v>27000</c:v>
                </c:pt>
                <c:pt idx="2">
                  <c:v>28799.999999999996</c:v>
                </c:pt>
                <c:pt idx="3">
                  <c:v>34272</c:v>
                </c:pt>
                <c:pt idx="4">
                  <c:v>32256</c:v>
                </c:pt>
                <c:pt idx="5">
                  <c:v>30912</c:v>
                </c:pt>
                <c:pt idx="6">
                  <c:v>33600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25-4F1B-80EF-DB0FE4040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61711376"/>
        <c:axId val="961717200"/>
      </c:barChart>
      <c:catAx>
        <c:axId val="96171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61717200"/>
        <c:crosses val="autoZero"/>
        <c:auto val="1"/>
        <c:lblAlgn val="ctr"/>
        <c:lblOffset val="100"/>
        <c:noMultiLvlLbl val="0"/>
      </c:catAx>
      <c:valAx>
        <c:axId val="9617172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6171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8280</xdr:colOff>
      <xdr:row>23</xdr:row>
      <xdr:rowOff>81997</xdr:rowOff>
    </xdr:from>
    <xdr:to>
      <xdr:col>17</xdr:col>
      <xdr:colOff>811694</xdr:colOff>
      <xdr:row>37</xdr:row>
      <xdr:rowOff>8283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49696</xdr:colOff>
      <xdr:row>33</xdr:row>
      <xdr:rowOff>82827</xdr:rowOff>
    </xdr:from>
    <xdr:to>
      <xdr:col>10</xdr:col>
      <xdr:colOff>140805</xdr:colOff>
      <xdr:row>48</xdr:row>
      <xdr:rowOff>157369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724;&#48652;&#51229;&#53944;%20&#49828;&#53664;&#47532;&#51648;%20&#48708;&#443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get customer"/>
      <sheetName val="시사점"/>
      <sheetName val="기업별 서비스 비교"/>
      <sheetName val="KISA공고"/>
      <sheetName val="홈페이지공고"/>
      <sheetName val="Sales pipeline"/>
      <sheetName val="Cost compare→"/>
      <sheetName val="Storage"/>
      <sheetName val="Storage(Detail)"/>
      <sheetName val="table"/>
      <sheetName val="Computing"/>
      <sheetName val="HT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E1">
            <v>1344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zure.microsoft.com/en-in/pricing/details/storage/blobs/" TargetMode="External"/><Relationship Id="rId13" Type="http://schemas.openxmlformats.org/officeDocument/2006/relationships/hyperlink" Target="https://aws.amazon.com/ko/s3/pricing/?trk=919c3162-c8f1-4d4c-baec-33fb3fcc1988&amp;sc_channel=ps&amp;s_kwcid=AL!4422!3!536393992474!p!!g!!s3%20pricing&amp;ef_id=Cj0KCQjw9ZGYBhCEARIsAEUXITXN31StsKSAK7nnhHyeGmtCvtJzdPTJynekKyGLNYw1xSQm1Je6vioaAg1ZEALw_wcB:G:s&amp;s_kwcid=A" TargetMode="External"/><Relationship Id="rId18" Type="http://schemas.openxmlformats.org/officeDocument/2006/relationships/hyperlink" Target="https://www.oracle.com/kr/cloud/price-list/" TargetMode="External"/><Relationship Id="rId3" Type="http://schemas.openxmlformats.org/officeDocument/2006/relationships/hyperlink" Target="https://azure.microsoft.com/en-in/pricing/details/storage/blobs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aws.amazon.com/ko/s3/pricing/?trk=919c3162-c8f1-4d4c-baec-33fb3fcc1988&amp;sc_channel=ps&amp;s_kwcid=AL!4422!3!536393992474!p!!g!!s3%20pricing&amp;ef_id=Cj0KCQjw9ZGYBhCEARIsAEUXITXN31StsKSAK7nnhHyeGmtCvtJzdPTJynekKyGLNYw1xSQm1Je6vioaAg1ZEALw_wcB:G:s&amp;s_kwcid=A" TargetMode="External"/><Relationship Id="rId12" Type="http://schemas.openxmlformats.org/officeDocument/2006/relationships/hyperlink" Target="https://cloud.google.com/storage/pricing" TargetMode="External"/><Relationship Id="rId17" Type="http://schemas.openxmlformats.org/officeDocument/2006/relationships/hyperlink" Target="https://www.oracle.com/kr/cloud/price-list/" TargetMode="External"/><Relationship Id="rId2" Type="http://schemas.openxmlformats.org/officeDocument/2006/relationships/hyperlink" Target="https://aws.amazon.com/ko/s3/pricing/?trk=919c3162-c8f1-4d4c-baec-33fb3fcc1988&amp;sc_channel=ps&amp;s_kwcid=AL!4422!3!536393992474!p!!g!!s3%20pricing&amp;ef_id=Cj0KCQjw9ZGYBhCEARIsAEUXITXN31StsKSAK7nnhHyeGmtCvtJzdPTJynekKyGLNYw1xSQm1Je6vioaAg1ZEALw_wcB:G:s&amp;s_kwcid=A" TargetMode="External"/><Relationship Id="rId16" Type="http://schemas.openxmlformats.org/officeDocument/2006/relationships/hyperlink" Target="https://www.toast.com/kr/pricing/by-region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cloud.google.com/storage/pricing" TargetMode="External"/><Relationship Id="rId6" Type="http://schemas.openxmlformats.org/officeDocument/2006/relationships/hyperlink" Target="https://cloud.google.com/storage/pricing" TargetMode="External"/><Relationship Id="rId11" Type="http://schemas.openxmlformats.org/officeDocument/2006/relationships/hyperlink" Target="https://www.oracle.com/kr/cloud/price-list/" TargetMode="External"/><Relationship Id="rId5" Type="http://schemas.openxmlformats.org/officeDocument/2006/relationships/hyperlink" Target="https://www.toast.com/kr/pricing/by-region" TargetMode="External"/><Relationship Id="rId15" Type="http://schemas.openxmlformats.org/officeDocument/2006/relationships/hyperlink" Target="https://www.kakaoicloud.com/service/detail/4-7" TargetMode="External"/><Relationship Id="rId10" Type="http://schemas.openxmlformats.org/officeDocument/2006/relationships/hyperlink" Target="https://www.toast.com/kr/pricing/by-region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kakaoicloud.com/service/detail/4-7" TargetMode="External"/><Relationship Id="rId9" Type="http://schemas.openxmlformats.org/officeDocument/2006/relationships/hyperlink" Target="https://www.kakaoicloud.com/service/detail/4-7" TargetMode="External"/><Relationship Id="rId14" Type="http://schemas.openxmlformats.org/officeDocument/2006/relationships/hyperlink" Target="https://azure.microsoft.com/en-in/pricing/details/storage/blobs/" TargetMode="Externa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23"/>
  <sheetViews>
    <sheetView showGridLines="0" tabSelected="1" zoomScale="115" zoomScaleNormal="115" workbookViewId="0">
      <selection activeCell="Z25" sqref="Z25"/>
    </sheetView>
  </sheetViews>
  <sheetFormatPr defaultRowHeight="16.5" outlineLevelCol="1" x14ac:dyDescent="0.3"/>
  <cols>
    <col min="1" max="1" width="2.25" style="3" customWidth="1"/>
    <col min="2" max="2" width="22.125" style="3" customWidth="1"/>
    <col min="3" max="3" width="10.5" style="3" customWidth="1"/>
    <col min="4" max="10" width="10.875" style="3" hidden="1" customWidth="1" outlineLevel="1"/>
    <col min="11" max="11" width="5.5" style="3" hidden="1" customWidth="1" outlineLevel="1"/>
    <col min="12" max="12" width="10.875" style="3" customWidth="1" collapsed="1"/>
    <col min="13" max="18" width="10.875" style="3" customWidth="1"/>
    <col min="19" max="19" width="2.875" style="3" customWidth="1"/>
    <col min="20" max="22" width="7.625" style="3" hidden="1" customWidth="1" outlineLevel="1"/>
    <col min="23" max="23" width="10.875" style="3" customWidth="1" collapsed="1"/>
    <col min="24" max="29" width="10.875" style="3" customWidth="1"/>
    <col min="30" max="16384" width="9" style="3"/>
  </cols>
  <sheetData>
    <row r="1" spans="2:29" x14ac:dyDescent="0.3">
      <c r="B1" s="1" t="s">
        <v>0</v>
      </c>
      <c r="C1" s="2">
        <f>[1]Storage!E1</f>
        <v>1344</v>
      </c>
      <c r="L1" s="3" t="s">
        <v>1</v>
      </c>
      <c r="N1" s="2"/>
      <c r="Y1" s="2"/>
    </row>
    <row r="4" spans="2:29" x14ac:dyDescent="0.3">
      <c r="B4" s="4" t="s">
        <v>2</v>
      </c>
      <c r="D4" s="4"/>
      <c r="J4" s="3" t="s">
        <v>3</v>
      </c>
      <c r="L4" s="4" t="s">
        <v>4</v>
      </c>
      <c r="W4" s="4" t="s">
        <v>5</v>
      </c>
      <c r="AC4" s="3" t="s">
        <v>6</v>
      </c>
    </row>
    <row r="5" spans="2:29" x14ac:dyDescent="0.3">
      <c r="B5" s="5"/>
      <c r="C5" s="6"/>
      <c r="D5" s="7" t="s">
        <v>7</v>
      </c>
      <c r="E5" s="8" t="s">
        <v>9</v>
      </c>
      <c r="F5" s="8" t="s">
        <v>8</v>
      </c>
      <c r="G5" s="8" t="s">
        <v>10</v>
      </c>
      <c r="H5" s="8" t="s">
        <v>11</v>
      </c>
      <c r="I5" s="8" t="s">
        <v>12</v>
      </c>
      <c r="J5" s="8" t="s">
        <v>13</v>
      </c>
      <c r="K5" s="3" t="s">
        <v>14</v>
      </c>
      <c r="L5" s="7" t="s">
        <v>15</v>
      </c>
      <c r="M5" s="8" t="s">
        <v>9</v>
      </c>
      <c r="N5" s="8" t="s">
        <v>16</v>
      </c>
      <c r="O5" s="8" t="s">
        <v>10</v>
      </c>
      <c r="P5" s="8" t="s">
        <v>17</v>
      </c>
      <c r="Q5" s="8" t="s">
        <v>12</v>
      </c>
      <c r="R5" s="8" t="s">
        <v>13</v>
      </c>
      <c r="S5" s="9"/>
      <c r="T5" s="3" t="s">
        <v>18</v>
      </c>
      <c r="U5" s="3" t="s">
        <v>19</v>
      </c>
      <c r="V5" s="3" t="s">
        <v>20</v>
      </c>
      <c r="W5" s="7" t="s">
        <v>15</v>
      </c>
      <c r="X5" s="8" t="s">
        <v>9</v>
      </c>
      <c r="Y5" s="8" t="s">
        <v>8</v>
      </c>
      <c r="Z5" s="8" t="s">
        <v>10</v>
      </c>
      <c r="AA5" s="8" t="s">
        <v>21</v>
      </c>
      <c r="AB5" s="8" t="s">
        <v>12</v>
      </c>
      <c r="AC5" s="8" t="s">
        <v>22</v>
      </c>
    </row>
    <row r="6" spans="2:29" x14ac:dyDescent="0.3">
      <c r="B6" s="104" t="s">
        <v>23</v>
      </c>
      <c r="C6" s="105"/>
      <c r="D6" s="10"/>
      <c r="E6" s="10"/>
      <c r="F6" s="10"/>
      <c r="G6" s="11" t="s">
        <v>56</v>
      </c>
      <c r="H6" s="11" t="s">
        <v>24</v>
      </c>
      <c r="I6" s="12" t="s">
        <v>25</v>
      </c>
      <c r="J6" s="12" t="s">
        <v>26</v>
      </c>
      <c r="K6" s="2"/>
      <c r="L6" s="10"/>
      <c r="M6" s="10"/>
      <c r="N6" s="10"/>
      <c r="O6" s="11" t="s">
        <v>56</v>
      </c>
      <c r="P6" s="11" t="s">
        <v>27</v>
      </c>
      <c r="Q6" s="11" t="s">
        <v>25</v>
      </c>
      <c r="R6" s="11" t="s">
        <v>28</v>
      </c>
      <c r="S6" s="13"/>
      <c r="W6" s="10"/>
      <c r="X6" s="10"/>
      <c r="Y6" s="10"/>
      <c r="Z6" s="11" t="s">
        <v>56</v>
      </c>
      <c r="AA6" s="11" t="s">
        <v>27</v>
      </c>
      <c r="AB6" s="11" t="s">
        <v>25</v>
      </c>
      <c r="AC6" s="11" t="s">
        <v>28</v>
      </c>
    </row>
    <row r="7" spans="2:29" x14ac:dyDescent="0.3">
      <c r="B7" s="106" t="s">
        <v>29</v>
      </c>
      <c r="C7" s="107"/>
      <c r="D7" s="14"/>
      <c r="E7" s="16"/>
      <c r="F7" s="15"/>
      <c r="G7" s="17" t="s">
        <v>57</v>
      </c>
      <c r="H7" s="17" t="s">
        <v>30</v>
      </c>
      <c r="I7" s="18" t="s">
        <v>31</v>
      </c>
      <c r="J7" s="19" t="s">
        <v>32</v>
      </c>
      <c r="K7" s="2"/>
      <c r="L7" s="15"/>
      <c r="M7" s="16"/>
      <c r="N7" s="15"/>
      <c r="O7" s="17" t="s">
        <v>57</v>
      </c>
      <c r="P7" s="17" t="s">
        <v>33</v>
      </c>
      <c r="Q7" s="13" t="s">
        <v>31</v>
      </c>
      <c r="R7" s="17" t="s">
        <v>32</v>
      </c>
      <c r="S7" s="13"/>
      <c r="W7" s="15"/>
      <c r="X7" s="16"/>
      <c r="Y7" s="15"/>
      <c r="Z7" s="17" t="s">
        <v>57</v>
      </c>
      <c r="AA7" s="17" t="s">
        <v>33</v>
      </c>
      <c r="AB7" s="13" t="s">
        <v>34</v>
      </c>
      <c r="AC7" s="17" t="s">
        <v>32</v>
      </c>
    </row>
    <row r="8" spans="2:29" x14ac:dyDescent="0.3">
      <c r="B8" s="108" t="s">
        <v>35</v>
      </c>
      <c r="C8" s="20" t="s">
        <v>36</v>
      </c>
      <c r="D8" s="21"/>
      <c r="E8" s="22"/>
      <c r="F8" s="10"/>
      <c r="G8" s="12">
        <v>2.5499999999999998E-2</v>
      </c>
      <c r="H8" s="12">
        <f>0.024</f>
        <v>2.4E-2</v>
      </c>
      <c r="I8" s="23">
        <f>0.023</f>
        <v>2.3E-2</v>
      </c>
      <c r="J8" s="12">
        <f>0.025</f>
        <v>2.5000000000000001E-2</v>
      </c>
      <c r="K8" s="2">
        <v>0</v>
      </c>
      <c r="L8" s="11">
        <v>15</v>
      </c>
      <c r="M8" s="24">
        <v>27</v>
      </c>
      <c r="N8" s="11">
        <f t="shared" ref="N8:N10" si="0">0.04*24*30</f>
        <v>28.799999999999997</v>
      </c>
      <c r="O8" s="11">
        <f t="shared" ref="O8:O17" si="1">G8*$C$1</f>
        <v>34.271999999999998</v>
      </c>
      <c r="P8" s="11">
        <f t="shared" ref="P8:P17" si="2">H8*$C$1</f>
        <v>32.256</v>
      </c>
      <c r="Q8" s="24">
        <f t="shared" ref="Q8:Q17" si="3">I8*$C$1</f>
        <v>30.911999999999999</v>
      </c>
      <c r="R8" s="11">
        <f t="shared" ref="R8:R17" si="4">J8*$C$1</f>
        <v>33.6</v>
      </c>
      <c r="S8" s="13"/>
      <c r="T8" s="2">
        <f>K9-K8</f>
        <v>50</v>
      </c>
      <c r="U8" s="2">
        <v>1</v>
      </c>
      <c r="V8" s="2">
        <f t="shared" ref="V8:V10" si="5">IF($K$19&gt;U8,1,0)</f>
        <v>0</v>
      </c>
      <c r="W8" s="25">
        <f t="shared" ref="W8:AC10" si="6">IF($V8=1,L8*$T8*1000,($C$19-$K8)*L8*1000)</f>
        <v>15000</v>
      </c>
      <c r="X8" s="26">
        <f t="shared" si="6"/>
        <v>27000</v>
      </c>
      <c r="Y8" s="25">
        <f t="shared" si="6"/>
        <v>28799.999999999996</v>
      </c>
      <c r="Z8" s="25">
        <f t="shared" si="6"/>
        <v>34272</v>
      </c>
      <c r="AA8" s="25">
        <f t="shared" si="6"/>
        <v>32256</v>
      </c>
      <c r="AB8" s="26">
        <f t="shared" si="6"/>
        <v>30912</v>
      </c>
      <c r="AC8" s="25">
        <f t="shared" si="6"/>
        <v>33600</v>
      </c>
    </row>
    <row r="9" spans="2:29" x14ac:dyDescent="0.3">
      <c r="B9" s="109"/>
      <c r="C9" s="20" t="s">
        <v>37</v>
      </c>
      <c r="D9" s="14"/>
      <c r="E9" s="16"/>
      <c r="F9" s="15"/>
      <c r="G9" s="19">
        <v>2.5499999999999998E-2</v>
      </c>
      <c r="H9" s="19">
        <f>0.023</f>
        <v>2.3E-2</v>
      </c>
      <c r="I9" s="18">
        <f>0.023</f>
        <v>2.3E-2</v>
      </c>
      <c r="J9" s="19">
        <f>0.024</f>
        <v>2.4E-2</v>
      </c>
      <c r="K9" s="27">
        <v>50</v>
      </c>
      <c r="L9" s="111">
        <v>0</v>
      </c>
      <c r="M9" s="13">
        <v>27</v>
      </c>
      <c r="N9" s="17">
        <f t="shared" si="0"/>
        <v>28.799999999999997</v>
      </c>
      <c r="O9" s="17">
        <f t="shared" si="1"/>
        <v>34.271999999999998</v>
      </c>
      <c r="P9" s="17">
        <f t="shared" si="2"/>
        <v>30.911999999999999</v>
      </c>
      <c r="Q9" s="13">
        <f t="shared" si="3"/>
        <v>30.911999999999999</v>
      </c>
      <c r="R9" s="17">
        <f t="shared" si="4"/>
        <v>32.256</v>
      </c>
      <c r="S9" s="13"/>
      <c r="T9" s="2">
        <f>K10-K9</f>
        <v>450</v>
      </c>
      <c r="U9" s="2">
        <v>2</v>
      </c>
      <c r="V9" s="2">
        <f t="shared" si="5"/>
        <v>0</v>
      </c>
      <c r="W9" s="113">
        <f t="shared" si="6"/>
        <v>0</v>
      </c>
      <c r="X9" s="29">
        <f t="shared" si="6"/>
        <v>-1323000</v>
      </c>
      <c r="Y9" s="28">
        <f t="shared" si="6"/>
        <v>-1411199.9999999998</v>
      </c>
      <c r="Z9" s="28">
        <f t="shared" si="6"/>
        <v>-1679328</v>
      </c>
      <c r="AA9" s="28">
        <f t="shared" si="6"/>
        <v>-1514687.9999999998</v>
      </c>
      <c r="AB9" s="29">
        <f t="shared" si="6"/>
        <v>-1514687.9999999998</v>
      </c>
      <c r="AC9" s="28">
        <f t="shared" si="6"/>
        <v>-1580544</v>
      </c>
    </row>
    <row r="10" spans="2:29" x14ac:dyDescent="0.3">
      <c r="B10" s="110"/>
      <c r="C10" s="30" t="s">
        <v>38</v>
      </c>
      <c r="D10" s="31"/>
      <c r="E10" s="33"/>
      <c r="F10" s="32"/>
      <c r="G10" s="34">
        <v>2.5499999999999998E-2</v>
      </c>
      <c r="H10" s="34">
        <f>0.0221</f>
        <v>2.2100000000000002E-2</v>
      </c>
      <c r="I10" s="35">
        <f>0.023</f>
        <v>2.3E-2</v>
      </c>
      <c r="J10" s="34">
        <f>0.023</f>
        <v>2.3E-2</v>
      </c>
      <c r="K10" s="27">
        <v>500</v>
      </c>
      <c r="L10" s="112">
        <v>0</v>
      </c>
      <c r="M10" s="37">
        <v>27</v>
      </c>
      <c r="N10" s="36">
        <f t="shared" si="0"/>
        <v>28.799999999999997</v>
      </c>
      <c r="O10" s="36">
        <f t="shared" si="1"/>
        <v>34.271999999999998</v>
      </c>
      <c r="P10" s="36">
        <f t="shared" si="2"/>
        <v>29.702400000000001</v>
      </c>
      <c r="Q10" s="37">
        <f t="shared" si="3"/>
        <v>30.911999999999999</v>
      </c>
      <c r="R10" s="36">
        <f t="shared" si="4"/>
        <v>30.911999999999999</v>
      </c>
      <c r="S10" s="13"/>
      <c r="T10" s="2"/>
      <c r="U10" s="38">
        <v>3</v>
      </c>
      <c r="V10" s="38">
        <f t="shared" si="5"/>
        <v>0</v>
      </c>
      <c r="W10" s="114">
        <f t="shared" si="6"/>
        <v>0</v>
      </c>
      <c r="X10" s="40">
        <f t="shared" si="6"/>
        <v>-13473000</v>
      </c>
      <c r="Y10" s="39">
        <f t="shared" si="6"/>
        <v>-14371199.999999998</v>
      </c>
      <c r="Z10" s="39">
        <f t="shared" si="6"/>
        <v>-17101728</v>
      </c>
      <c r="AA10" s="39">
        <f t="shared" si="6"/>
        <v>-14821497.600000001</v>
      </c>
      <c r="AB10" s="40">
        <f t="shared" si="6"/>
        <v>-15425088</v>
      </c>
      <c r="AC10" s="39">
        <f t="shared" si="6"/>
        <v>-15425088</v>
      </c>
    </row>
    <row r="11" spans="2:29" x14ac:dyDescent="0.3">
      <c r="B11" s="108" t="s">
        <v>39</v>
      </c>
      <c r="C11" s="11" t="s">
        <v>40</v>
      </c>
      <c r="D11" s="10"/>
      <c r="E11" s="10"/>
      <c r="F11" s="10"/>
      <c r="G11" s="12">
        <v>0</v>
      </c>
      <c r="H11" s="12">
        <v>0.09</v>
      </c>
      <c r="I11" s="12">
        <f>0.12</f>
        <v>0.12</v>
      </c>
      <c r="J11" s="12">
        <f>0.126</f>
        <v>0.126</v>
      </c>
      <c r="K11" s="41">
        <v>0</v>
      </c>
      <c r="L11" s="11">
        <v>0</v>
      </c>
      <c r="M11" s="11">
        <v>90</v>
      </c>
      <c r="N11" s="11">
        <v>100</v>
      </c>
      <c r="O11" s="11">
        <f t="shared" si="1"/>
        <v>0</v>
      </c>
      <c r="P11" s="11">
        <f t="shared" si="2"/>
        <v>120.96</v>
      </c>
      <c r="Q11" s="11">
        <f t="shared" si="3"/>
        <v>161.28</v>
      </c>
      <c r="R11" s="11">
        <f t="shared" si="4"/>
        <v>169.34399999999999</v>
      </c>
      <c r="S11" s="13"/>
      <c r="T11" s="3">
        <f>K12-K11</f>
        <v>1</v>
      </c>
      <c r="U11" s="2">
        <v>1</v>
      </c>
      <c r="V11" s="2">
        <f t="shared" ref="V11:V16" si="7">IF($K$20&gt;U11,1,0)</f>
        <v>1</v>
      </c>
      <c r="W11" s="25">
        <f t="shared" ref="W11:AC16" si="8">IF($V11=1,L11*$T11*1000,($C$20-$K11)*L11*1000)</f>
        <v>0</v>
      </c>
      <c r="X11" s="25">
        <f t="shared" si="8"/>
        <v>90000</v>
      </c>
      <c r="Y11" s="25">
        <f t="shared" si="8"/>
        <v>100000</v>
      </c>
      <c r="Z11" s="25">
        <f t="shared" si="8"/>
        <v>0</v>
      </c>
      <c r="AA11" s="25">
        <f t="shared" si="8"/>
        <v>120960</v>
      </c>
      <c r="AB11" s="25">
        <f t="shared" si="8"/>
        <v>161280</v>
      </c>
      <c r="AC11" s="25">
        <f t="shared" si="8"/>
        <v>169344</v>
      </c>
    </row>
    <row r="12" spans="2:29" x14ac:dyDescent="0.3">
      <c r="B12" s="109"/>
      <c r="C12" s="20" t="s">
        <v>41</v>
      </c>
      <c r="D12" s="15"/>
      <c r="E12" s="15"/>
      <c r="F12" s="42"/>
      <c r="G12" s="19">
        <v>0</v>
      </c>
      <c r="H12" s="43">
        <v>0.09</v>
      </c>
      <c r="I12" s="19">
        <f>0.11</f>
        <v>0.11</v>
      </c>
      <c r="J12" s="19">
        <f>0.126</f>
        <v>0.126</v>
      </c>
      <c r="K12" s="41">
        <v>1</v>
      </c>
      <c r="L12" s="17">
        <v>0</v>
      </c>
      <c r="M12" s="17">
        <v>90</v>
      </c>
      <c r="N12" s="2">
        <v>100</v>
      </c>
      <c r="O12" s="17">
        <f t="shared" si="1"/>
        <v>0</v>
      </c>
      <c r="P12" s="2">
        <f t="shared" si="2"/>
        <v>120.96</v>
      </c>
      <c r="Q12" s="17">
        <f t="shared" si="3"/>
        <v>147.84</v>
      </c>
      <c r="R12" s="17">
        <f t="shared" si="4"/>
        <v>169.34399999999999</v>
      </c>
      <c r="S12" s="13"/>
      <c r="T12" s="2">
        <f>K13-K12</f>
        <v>9</v>
      </c>
      <c r="U12" s="2">
        <v>2</v>
      </c>
      <c r="V12" s="2">
        <f t="shared" si="7"/>
        <v>0</v>
      </c>
      <c r="W12" s="28">
        <f t="shared" si="8"/>
        <v>0</v>
      </c>
      <c r="X12" s="28">
        <f t="shared" si="8"/>
        <v>0</v>
      </c>
      <c r="Y12" s="44">
        <f t="shared" si="8"/>
        <v>0</v>
      </c>
      <c r="Z12" s="28">
        <f t="shared" si="8"/>
        <v>0</v>
      </c>
      <c r="AA12" s="44">
        <f t="shared" si="8"/>
        <v>0</v>
      </c>
      <c r="AB12" s="28">
        <f t="shared" si="8"/>
        <v>0</v>
      </c>
      <c r="AC12" s="28">
        <f t="shared" si="8"/>
        <v>0</v>
      </c>
    </row>
    <row r="13" spans="2:29" x14ac:dyDescent="0.3">
      <c r="B13" s="109"/>
      <c r="C13" s="20" t="s">
        <v>42</v>
      </c>
      <c r="D13" s="15"/>
      <c r="E13" s="15"/>
      <c r="F13" s="42"/>
      <c r="G13" s="19">
        <v>2.5000000000000001E-2</v>
      </c>
      <c r="H13" s="43">
        <v>0.09</v>
      </c>
      <c r="I13" s="19">
        <f t="shared" ref="I13:I14" si="9">0.08</f>
        <v>0.08</v>
      </c>
      <c r="J13" s="19">
        <f t="shared" ref="J13:J14" si="10">0.122</f>
        <v>0.122</v>
      </c>
      <c r="K13" s="41">
        <v>10</v>
      </c>
      <c r="L13" s="17">
        <v>0</v>
      </c>
      <c r="M13" s="17">
        <v>80</v>
      </c>
      <c r="N13" s="2">
        <v>100</v>
      </c>
      <c r="O13" s="17">
        <f t="shared" si="1"/>
        <v>33.6</v>
      </c>
      <c r="P13" s="2">
        <f t="shared" si="2"/>
        <v>120.96</v>
      </c>
      <c r="Q13" s="17">
        <f t="shared" si="3"/>
        <v>107.52</v>
      </c>
      <c r="R13" s="17">
        <f t="shared" si="4"/>
        <v>163.96799999999999</v>
      </c>
      <c r="S13" s="13"/>
      <c r="T13" s="2">
        <f>K14-K13</f>
        <v>10</v>
      </c>
      <c r="U13" s="2">
        <v>3</v>
      </c>
      <c r="V13" s="2">
        <f t="shared" si="7"/>
        <v>0</v>
      </c>
      <c r="W13" s="28">
        <f t="shared" si="8"/>
        <v>0</v>
      </c>
      <c r="X13" s="28">
        <f t="shared" si="8"/>
        <v>-720000</v>
      </c>
      <c r="Y13" s="44">
        <f t="shared" si="8"/>
        <v>-900000</v>
      </c>
      <c r="Z13" s="28">
        <f t="shared" si="8"/>
        <v>-302400.00000000006</v>
      </c>
      <c r="AA13" s="44">
        <f t="shared" si="8"/>
        <v>-1088639.9999999998</v>
      </c>
      <c r="AB13" s="28">
        <f t="shared" si="8"/>
        <v>-967680</v>
      </c>
      <c r="AC13" s="28">
        <f t="shared" si="8"/>
        <v>-1475712</v>
      </c>
    </row>
    <row r="14" spans="2:29" x14ac:dyDescent="0.3">
      <c r="B14" s="109"/>
      <c r="C14" s="17" t="s">
        <v>43</v>
      </c>
      <c r="D14" s="15"/>
      <c r="E14" s="15"/>
      <c r="F14" s="15"/>
      <c r="G14" s="19">
        <v>2.5000000000000001E-2</v>
      </c>
      <c r="H14" s="19">
        <v>0.09</v>
      </c>
      <c r="I14" s="19">
        <f t="shared" si="9"/>
        <v>0.08</v>
      </c>
      <c r="J14" s="19">
        <f t="shared" si="10"/>
        <v>0.122</v>
      </c>
      <c r="K14" s="41">
        <v>20</v>
      </c>
      <c r="L14" s="17">
        <v>0</v>
      </c>
      <c r="M14" s="17">
        <v>70</v>
      </c>
      <c r="N14" s="17">
        <v>100</v>
      </c>
      <c r="O14" s="17">
        <f t="shared" si="1"/>
        <v>33.6</v>
      </c>
      <c r="P14" s="17">
        <f t="shared" si="2"/>
        <v>120.96</v>
      </c>
      <c r="Q14" s="17">
        <f t="shared" si="3"/>
        <v>107.52</v>
      </c>
      <c r="R14" s="17">
        <f t="shared" si="4"/>
        <v>163.96799999999999</v>
      </c>
      <c r="S14" s="13"/>
      <c r="T14" s="3">
        <f>K15-K14</f>
        <v>30</v>
      </c>
      <c r="U14" s="2">
        <v>4</v>
      </c>
      <c r="V14" s="2">
        <f t="shared" si="7"/>
        <v>0</v>
      </c>
      <c r="W14" s="28">
        <f t="shared" si="8"/>
        <v>0</v>
      </c>
      <c r="X14" s="28">
        <f t="shared" si="8"/>
        <v>-1330000</v>
      </c>
      <c r="Y14" s="28">
        <f t="shared" si="8"/>
        <v>-1900000</v>
      </c>
      <c r="Z14" s="28">
        <f t="shared" si="8"/>
        <v>-638400</v>
      </c>
      <c r="AA14" s="28">
        <f t="shared" si="8"/>
        <v>-2298240</v>
      </c>
      <c r="AB14" s="28">
        <f t="shared" si="8"/>
        <v>-2042879.9999999998</v>
      </c>
      <c r="AC14" s="28">
        <f t="shared" si="8"/>
        <v>-3115392</v>
      </c>
    </row>
    <row r="15" spans="2:29" x14ac:dyDescent="0.3">
      <c r="B15" s="109"/>
      <c r="C15" s="17" t="s">
        <v>44</v>
      </c>
      <c r="D15" s="15"/>
      <c r="E15" s="15"/>
      <c r="F15" s="15"/>
      <c r="G15" s="19">
        <v>2.5000000000000001E-2</v>
      </c>
      <c r="H15" s="19">
        <v>0.09</v>
      </c>
      <c r="I15" s="19">
        <f>0.08</f>
        <v>0.08</v>
      </c>
      <c r="J15" s="19">
        <f>0.117</f>
        <v>0.11700000000000001</v>
      </c>
      <c r="K15" s="41">
        <v>50</v>
      </c>
      <c r="L15" s="17">
        <v>0</v>
      </c>
      <c r="M15" s="17">
        <v>70</v>
      </c>
      <c r="N15" s="17">
        <v>100</v>
      </c>
      <c r="O15" s="17">
        <f t="shared" si="1"/>
        <v>33.6</v>
      </c>
      <c r="P15" s="17">
        <f t="shared" si="2"/>
        <v>120.96</v>
      </c>
      <c r="Q15" s="17">
        <f t="shared" si="3"/>
        <v>107.52</v>
      </c>
      <c r="R15" s="17">
        <f t="shared" si="4"/>
        <v>157.24800000000002</v>
      </c>
      <c r="S15" s="13"/>
      <c r="T15" s="3">
        <f>K16-K15</f>
        <v>100</v>
      </c>
      <c r="U15" s="2">
        <v>5</v>
      </c>
      <c r="V15" s="2">
        <f t="shared" si="7"/>
        <v>0</v>
      </c>
      <c r="W15" s="28">
        <f t="shared" si="8"/>
        <v>0</v>
      </c>
      <c r="X15" s="28">
        <f t="shared" si="8"/>
        <v>-3430000</v>
      </c>
      <c r="Y15" s="28">
        <f t="shared" si="8"/>
        <v>-4900000</v>
      </c>
      <c r="Z15" s="28">
        <f t="shared" si="8"/>
        <v>-1646400</v>
      </c>
      <c r="AA15" s="28">
        <f t="shared" si="8"/>
        <v>-5927040</v>
      </c>
      <c r="AB15" s="28">
        <f t="shared" si="8"/>
        <v>-5268480</v>
      </c>
      <c r="AC15" s="28">
        <f t="shared" si="8"/>
        <v>-7705152.0000000009</v>
      </c>
    </row>
    <row r="16" spans="2:29" x14ac:dyDescent="0.3">
      <c r="B16" s="110"/>
      <c r="C16" s="36" t="s">
        <v>45</v>
      </c>
      <c r="D16" s="32"/>
      <c r="E16" s="32"/>
      <c r="F16" s="32"/>
      <c r="G16" s="34">
        <v>2.5000000000000001E-2</v>
      </c>
      <c r="H16" s="34">
        <v>0.09</v>
      </c>
      <c r="I16" s="34">
        <f>0.08</f>
        <v>0.08</v>
      </c>
      <c r="J16" s="34">
        <f>0.108</f>
        <v>0.108</v>
      </c>
      <c r="K16" s="3">
        <v>150</v>
      </c>
      <c r="L16" s="36">
        <v>0</v>
      </c>
      <c r="M16" s="36">
        <v>70</v>
      </c>
      <c r="N16" s="36">
        <v>100</v>
      </c>
      <c r="O16" s="36">
        <f t="shared" si="1"/>
        <v>33.6</v>
      </c>
      <c r="P16" s="36">
        <f t="shared" si="2"/>
        <v>120.96</v>
      </c>
      <c r="Q16" s="36">
        <f t="shared" si="3"/>
        <v>107.52</v>
      </c>
      <c r="R16" s="36">
        <f t="shared" si="4"/>
        <v>145.15199999999999</v>
      </c>
      <c r="S16" s="13"/>
      <c r="U16" s="2">
        <v>6</v>
      </c>
      <c r="V16" s="2">
        <f t="shared" si="7"/>
        <v>0</v>
      </c>
      <c r="W16" s="39">
        <f t="shared" si="8"/>
        <v>0</v>
      </c>
      <c r="X16" s="39">
        <f t="shared" si="8"/>
        <v>-10430000</v>
      </c>
      <c r="Y16" s="39">
        <f t="shared" si="8"/>
        <v>-14900000</v>
      </c>
      <c r="Z16" s="39">
        <f t="shared" si="8"/>
        <v>-5006400.0000000009</v>
      </c>
      <c r="AA16" s="39">
        <f t="shared" si="8"/>
        <v>-18023040</v>
      </c>
      <c r="AB16" s="39">
        <f t="shared" si="8"/>
        <v>-16020480</v>
      </c>
      <c r="AC16" s="39">
        <f t="shared" si="8"/>
        <v>-21627647.999999996</v>
      </c>
    </row>
    <row r="17" spans="2:29" ht="16.5" customHeight="1" x14ac:dyDescent="0.3">
      <c r="B17" s="45" t="s">
        <v>46</v>
      </c>
      <c r="C17" s="7" t="s">
        <v>47</v>
      </c>
      <c r="D17" s="46"/>
      <c r="E17" s="48"/>
      <c r="F17" s="47"/>
      <c r="G17" s="49">
        <v>3.3999999999999998E-3</v>
      </c>
      <c r="H17" s="50">
        <v>6.4999999999999997E-3</v>
      </c>
      <c r="I17" s="51">
        <f>0.005</f>
        <v>5.0000000000000001E-3</v>
      </c>
      <c r="J17" s="50">
        <f>0.0045</f>
        <v>4.4999999999999997E-3</v>
      </c>
      <c r="L17" s="52">
        <v>0</v>
      </c>
      <c r="M17" s="53">
        <v>4.2</v>
      </c>
      <c r="N17" s="52">
        <v>0</v>
      </c>
      <c r="O17" s="54">
        <f t="shared" si="1"/>
        <v>4.5695999999999994</v>
      </c>
      <c r="P17" s="55">
        <f t="shared" si="2"/>
        <v>8.7359999999999989</v>
      </c>
      <c r="Q17" s="56">
        <f t="shared" si="3"/>
        <v>6.72</v>
      </c>
      <c r="R17" s="55">
        <f t="shared" si="4"/>
        <v>6.0479999999999992</v>
      </c>
      <c r="S17" s="57"/>
      <c r="W17" s="58">
        <f t="shared" ref="W17:AC17" si="11">$C$21*1000*L17</f>
        <v>0</v>
      </c>
      <c r="X17" s="59">
        <f t="shared" si="11"/>
        <v>4200</v>
      </c>
      <c r="Y17" s="58">
        <f t="shared" si="11"/>
        <v>0</v>
      </c>
      <c r="Z17" s="60">
        <f t="shared" si="11"/>
        <v>4569.5999999999995</v>
      </c>
      <c r="AA17" s="58">
        <f t="shared" si="11"/>
        <v>8735.9999999999982</v>
      </c>
      <c r="AB17" s="59">
        <f t="shared" si="11"/>
        <v>6720</v>
      </c>
      <c r="AC17" s="58">
        <f t="shared" si="11"/>
        <v>6047.9999999999991</v>
      </c>
    </row>
    <row r="18" spans="2:29" x14ac:dyDescent="0.3">
      <c r="W18" s="44"/>
      <c r="X18" s="44"/>
      <c r="Y18" s="44"/>
      <c r="Z18" s="44"/>
      <c r="AA18" s="44"/>
      <c r="AB18" s="44"/>
      <c r="AC18" s="44"/>
    </row>
    <row r="19" spans="2:29" x14ac:dyDescent="0.3">
      <c r="B19" s="61" t="s">
        <v>35</v>
      </c>
      <c r="C19" s="62">
        <v>1</v>
      </c>
      <c r="K19" s="3">
        <f>MATCH($C$19,$K$8:$K$10,1)</f>
        <v>1</v>
      </c>
      <c r="L19" s="63"/>
      <c r="M19" s="65"/>
      <c r="N19" s="64"/>
      <c r="O19" s="64"/>
      <c r="P19" s="65"/>
      <c r="Q19" s="64"/>
      <c r="R19" s="66"/>
      <c r="S19" s="67"/>
      <c r="W19" s="68">
        <f t="shared" ref="W19:AC19" si="12">SUMPRODUCT($V$8:$V$10,W$8:W$10)+INDEX(W$8:W$10,MATCH($K$19,$U$8:$U$10,0),1)</f>
        <v>15000</v>
      </c>
      <c r="X19" s="69">
        <f t="shared" si="12"/>
        <v>27000</v>
      </c>
      <c r="Y19" s="69">
        <f t="shared" si="12"/>
        <v>28799.999999999996</v>
      </c>
      <c r="Z19" s="69">
        <f t="shared" si="12"/>
        <v>34272</v>
      </c>
      <c r="AA19" s="70">
        <f t="shared" si="12"/>
        <v>32256</v>
      </c>
      <c r="AB19" s="69">
        <f t="shared" si="12"/>
        <v>30912</v>
      </c>
      <c r="AC19" s="69">
        <f t="shared" si="12"/>
        <v>33600</v>
      </c>
    </row>
    <row r="20" spans="2:29" x14ac:dyDescent="0.3">
      <c r="B20" s="71" t="s">
        <v>48</v>
      </c>
      <c r="C20" s="72">
        <v>1</v>
      </c>
      <c r="J20" s="67"/>
      <c r="K20" s="73">
        <f>MATCH($C$20,$K$11:$K$16,1)</f>
        <v>2</v>
      </c>
      <c r="L20" s="74"/>
      <c r="M20" s="76"/>
      <c r="N20" s="75"/>
      <c r="O20" s="75"/>
      <c r="P20" s="76"/>
      <c r="Q20" s="75"/>
      <c r="R20" s="77"/>
      <c r="S20" s="67"/>
      <c r="W20" s="78">
        <f t="shared" ref="W20:AC20" si="13">SUMPRODUCT($V$11:$V$16,W$11:W$16)+INDEX(W$11:W$16,MATCH($K$20,$U$11:$U$16,0),1)</f>
        <v>0</v>
      </c>
      <c r="X20" s="79">
        <f t="shared" si="13"/>
        <v>90000</v>
      </c>
      <c r="Y20" s="79">
        <f t="shared" si="13"/>
        <v>100000</v>
      </c>
      <c r="Z20" s="79">
        <f t="shared" si="13"/>
        <v>0</v>
      </c>
      <c r="AA20" s="80">
        <f t="shared" si="13"/>
        <v>120960</v>
      </c>
      <c r="AB20" s="81">
        <f t="shared" si="13"/>
        <v>161280</v>
      </c>
      <c r="AC20" s="79">
        <f t="shared" si="13"/>
        <v>169344</v>
      </c>
    </row>
    <row r="21" spans="2:29" x14ac:dyDescent="0.3">
      <c r="B21" s="82" t="s">
        <v>49</v>
      </c>
      <c r="C21" s="83">
        <v>1</v>
      </c>
      <c r="L21" s="84"/>
      <c r="M21" s="86"/>
      <c r="N21" s="85"/>
      <c r="O21" s="85"/>
      <c r="P21" s="86"/>
      <c r="Q21" s="85"/>
      <c r="R21" s="87"/>
      <c r="S21" s="67"/>
      <c r="W21" s="88">
        <f t="shared" ref="W21:AC21" si="14">W17</f>
        <v>0</v>
      </c>
      <c r="X21" s="89">
        <f t="shared" si="14"/>
        <v>4200</v>
      </c>
      <c r="Y21" s="89">
        <f>Y17</f>
        <v>0</v>
      </c>
      <c r="Z21" s="89">
        <f>Z17</f>
        <v>4569.5999999999995</v>
      </c>
      <c r="AA21" s="90">
        <f t="shared" si="14"/>
        <v>8735.9999999999982</v>
      </c>
      <c r="AB21" s="89">
        <f t="shared" si="14"/>
        <v>6720</v>
      </c>
      <c r="AC21" s="89">
        <f t="shared" si="14"/>
        <v>6047.9999999999991</v>
      </c>
    </row>
    <row r="22" spans="2:29" x14ac:dyDescent="0.3">
      <c r="B22" s="91" t="s">
        <v>50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6"/>
      <c r="W22" s="88">
        <f t="shared" ref="W22:AC22" si="15">SUM(W19:W21)</f>
        <v>15000</v>
      </c>
      <c r="X22" s="89">
        <f t="shared" si="15"/>
        <v>121200</v>
      </c>
      <c r="Y22" s="89">
        <f>SUM(Y19:Y21)</f>
        <v>128800</v>
      </c>
      <c r="Z22" s="89">
        <f>SUM(Z19:Z21)</f>
        <v>38841.599999999999</v>
      </c>
      <c r="AA22" s="90">
        <f t="shared" si="15"/>
        <v>161952</v>
      </c>
      <c r="AB22" s="89">
        <f t="shared" si="15"/>
        <v>198912</v>
      </c>
      <c r="AC22" s="89">
        <f t="shared" si="15"/>
        <v>208992</v>
      </c>
    </row>
    <row r="23" spans="2:29" x14ac:dyDescent="0.3">
      <c r="W23" s="92"/>
    </row>
  </sheetData>
  <mergeCells count="4">
    <mergeCell ref="B6:C6"/>
    <mergeCell ref="B7:C7"/>
    <mergeCell ref="B8:B10"/>
    <mergeCell ref="B11:B16"/>
  </mergeCells>
  <phoneticPr fontId="2" type="noConversion"/>
  <hyperlinks>
    <hyperlink ref="I5" r:id="rId1" location="asia"/>
    <hyperlink ref="J5" r:id="rId2"/>
    <hyperlink ref="H5" r:id="rId3"/>
    <hyperlink ref="E5" r:id="rId4"/>
    <hyperlink ref="F5" r:id="rId5"/>
    <hyperlink ref="Q5" r:id="rId6" location="asia"/>
    <hyperlink ref="R5" r:id="rId7"/>
    <hyperlink ref="P5" r:id="rId8"/>
    <hyperlink ref="M5" r:id="rId9"/>
    <hyperlink ref="N5" r:id="rId10"/>
    <hyperlink ref="O5" r:id="rId11"/>
    <hyperlink ref="AB5" r:id="rId12" location="asia"/>
    <hyperlink ref="AC5" r:id="rId13"/>
    <hyperlink ref="AA5" r:id="rId14"/>
    <hyperlink ref="X5" r:id="rId15"/>
    <hyperlink ref="Y5" r:id="rId16"/>
    <hyperlink ref="Z5" r:id="rId17"/>
    <hyperlink ref="G5" r:id="rId18"/>
  </hyperlinks>
  <pageMargins left="0.7" right="0.7" top="0.75" bottom="0.75" header="0.3" footer="0.3"/>
  <pageSetup paperSize="9" orientation="portrait" r:id="rId19"/>
  <drawing r:id="rId20"/>
  <legacyDrawing r:id="rId2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table!$D$5:$D$41</xm:f>
          </x14:formula1>
          <xm:sqref>C21</xm:sqref>
        </x14:dataValidation>
        <x14:dataValidation type="list" allowBlank="1" showInputMessage="1" showErrorMessage="1">
          <x14:formula1>
            <xm:f>table!$C$5:$C$41</xm:f>
          </x14:formula1>
          <xm:sqref>C20</xm:sqref>
        </x14:dataValidation>
        <x14:dataValidation type="list" allowBlank="1" showInputMessage="1" showErrorMessage="1">
          <x14:formula1>
            <xm:f>table!$B$5:$B$41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67"/>
  <sheetViews>
    <sheetView showGridLines="0" topLeftCell="A25" zoomScale="115" zoomScaleNormal="115" workbookViewId="0">
      <selection activeCell="N54" sqref="N54"/>
    </sheetView>
  </sheetViews>
  <sheetFormatPr defaultRowHeight="16.5" x14ac:dyDescent="0.3"/>
  <sheetData>
    <row r="2" spans="3:3" ht="26.25" x14ac:dyDescent="0.3">
      <c r="C2" s="103" t="s">
        <v>95</v>
      </c>
    </row>
    <row r="4" spans="3:3" x14ac:dyDescent="0.3">
      <c r="C4" t="s">
        <v>58</v>
      </c>
    </row>
    <row r="5" spans="3:3" x14ac:dyDescent="0.3">
      <c r="C5" t="s">
        <v>59</v>
      </c>
    </row>
    <row r="6" spans="3:3" x14ac:dyDescent="0.3">
      <c r="C6" t="s">
        <v>61</v>
      </c>
    </row>
    <row r="7" spans="3:3" x14ac:dyDescent="0.3">
      <c r="C7" t="s">
        <v>60</v>
      </c>
    </row>
    <row r="8" spans="3:3" x14ac:dyDescent="0.3">
      <c r="C8" t="s">
        <v>62</v>
      </c>
    </row>
    <row r="10" spans="3:3" x14ac:dyDescent="0.3">
      <c r="C10" t="s">
        <v>63</v>
      </c>
    </row>
    <row r="11" spans="3:3" x14ac:dyDescent="0.3">
      <c r="C11" t="s">
        <v>64</v>
      </c>
    </row>
    <row r="13" spans="3:3" x14ac:dyDescent="0.3">
      <c r="C13" t="s">
        <v>65</v>
      </c>
    </row>
    <row r="14" spans="3:3" x14ac:dyDescent="0.3">
      <c r="C14" t="s">
        <v>66</v>
      </c>
    </row>
    <row r="15" spans="3:3" x14ac:dyDescent="0.3">
      <c r="C15" t="s">
        <v>67</v>
      </c>
    </row>
    <row r="16" spans="3:3" x14ac:dyDescent="0.3">
      <c r="C16" t="s">
        <v>68</v>
      </c>
    </row>
    <row r="17" spans="3:3" x14ac:dyDescent="0.3">
      <c r="C17" t="s">
        <v>69</v>
      </c>
    </row>
    <row r="19" spans="3:3" x14ac:dyDescent="0.3">
      <c r="C19" t="s">
        <v>70</v>
      </c>
    </row>
    <row r="20" spans="3:3" x14ac:dyDescent="0.3">
      <c r="C20" t="s">
        <v>77</v>
      </c>
    </row>
    <row r="21" spans="3:3" x14ac:dyDescent="0.3">
      <c r="C21" t="s">
        <v>78</v>
      </c>
    </row>
    <row r="22" spans="3:3" x14ac:dyDescent="0.3">
      <c r="C22" t="s">
        <v>79</v>
      </c>
    </row>
    <row r="23" spans="3:3" x14ac:dyDescent="0.3">
      <c r="C23" t="s">
        <v>80</v>
      </c>
    </row>
    <row r="24" spans="3:3" x14ac:dyDescent="0.3">
      <c r="C24" t="s">
        <v>72</v>
      </c>
    </row>
    <row r="25" spans="3:3" x14ac:dyDescent="0.3">
      <c r="C25" t="s">
        <v>71</v>
      </c>
    </row>
    <row r="27" spans="3:3" x14ac:dyDescent="0.3">
      <c r="C27" t="s">
        <v>73</v>
      </c>
    </row>
    <row r="28" spans="3:3" x14ac:dyDescent="0.3">
      <c r="C28" t="s">
        <v>74</v>
      </c>
    </row>
    <row r="29" spans="3:3" x14ac:dyDescent="0.3">
      <c r="C29" t="s">
        <v>75</v>
      </c>
    </row>
    <row r="31" spans="3:3" x14ac:dyDescent="0.3">
      <c r="C31" t="s">
        <v>90</v>
      </c>
    </row>
    <row r="32" spans="3:3" x14ac:dyDescent="0.3">
      <c r="C32" t="s">
        <v>76</v>
      </c>
    </row>
    <row r="51" spans="3:3" x14ac:dyDescent="0.3">
      <c r="C51" t="s">
        <v>81</v>
      </c>
    </row>
    <row r="52" spans="3:3" x14ac:dyDescent="0.3">
      <c r="C52" t="s">
        <v>93</v>
      </c>
    </row>
    <row r="53" spans="3:3" x14ac:dyDescent="0.3">
      <c r="C53" t="s">
        <v>82</v>
      </c>
    </row>
    <row r="55" spans="3:3" x14ac:dyDescent="0.3">
      <c r="C55" t="s">
        <v>83</v>
      </c>
    </row>
    <row r="56" spans="3:3" x14ac:dyDescent="0.3">
      <c r="C56" t="s">
        <v>94</v>
      </c>
    </row>
    <row r="58" spans="3:3" x14ac:dyDescent="0.3">
      <c r="C58" t="s">
        <v>84</v>
      </c>
    </row>
    <row r="59" spans="3:3" x14ac:dyDescent="0.3">
      <c r="C59" t="s">
        <v>85</v>
      </c>
    </row>
    <row r="60" spans="3:3" x14ac:dyDescent="0.3">
      <c r="C60" t="s">
        <v>86</v>
      </c>
    </row>
    <row r="62" spans="3:3" x14ac:dyDescent="0.3">
      <c r="C62" t="s">
        <v>87</v>
      </c>
    </row>
    <row r="63" spans="3:3" x14ac:dyDescent="0.3">
      <c r="C63" t="s">
        <v>88</v>
      </c>
    </row>
    <row r="64" spans="3:3" x14ac:dyDescent="0.3">
      <c r="C64" t="s">
        <v>89</v>
      </c>
    </row>
    <row r="66" spans="3:3" x14ac:dyDescent="0.3">
      <c r="C66" t="s">
        <v>91</v>
      </c>
    </row>
    <row r="67" spans="3:3" x14ac:dyDescent="0.3">
      <c r="C67" t="s">
        <v>92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5"/>
  <sheetViews>
    <sheetView showGridLines="0" workbookViewId="0">
      <selection activeCell="J30" sqref="J30"/>
    </sheetView>
  </sheetViews>
  <sheetFormatPr defaultRowHeight="16.5" x14ac:dyDescent="0.3"/>
  <cols>
    <col min="2" max="5" width="13.375" customWidth="1"/>
  </cols>
  <sheetData>
    <row r="3" spans="2:4" x14ac:dyDescent="0.3">
      <c r="B3" s="93" t="s">
        <v>51</v>
      </c>
      <c r="C3" s="94" t="s">
        <v>51</v>
      </c>
      <c r="D3" s="95" t="s">
        <v>52</v>
      </c>
    </row>
    <row r="4" spans="2:4" x14ac:dyDescent="0.3">
      <c r="B4" s="96" t="s">
        <v>53</v>
      </c>
      <c r="C4" s="30" t="s">
        <v>54</v>
      </c>
      <c r="D4" s="97" t="s">
        <v>55</v>
      </c>
    </row>
    <row r="5" spans="2:4" x14ac:dyDescent="0.3">
      <c r="B5" s="98">
        <v>0.1</v>
      </c>
      <c r="C5" s="98">
        <v>0.1</v>
      </c>
      <c r="D5" s="11">
        <v>0</v>
      </c>
    </row>
    <row r="6" spans="2:4" x14ac:dyDescent="0.3">
      <c r="B6" s="99">
        <v>0.2</v>
      </c>
      <c r="C6" s="99">
        <v>0.2</v>
      </c>
      <c r="D6" s="17">
        <v>1</v>
      </c>
    </row>
    <row r="7" spans="2:4" x14ac:dyDescent="0.3">
      <c r="B7" s="99">
        <v>0.3</v>
      </c>
      <c r="C7" s="99">
        <v>0.3</v>
      </c>
      <c r="D7" s="17">
        <v>2</v>
      </c>
    </row>
    <row r="8" spans="2:4" x14ac:dyDescent="0.3">
      <c r="B8" s="99">
        <v>0.4</v>
      </c>
      <c r="C8" s="99">
        <v>0.4</v>
      </c>
      <c r="D8" s="17">
        <v>3</v>
      </c>
    </row>
    <row r="9" spans="2:4" x14ac:dyDescent="0.3">
      <c r="B9" s="99">
        <v>0.5</v>
      </c>
      <c r="C9" s="99">
        <v>0.5</v>
      </c>
      <c r="D9" s="17">
        <v>4</v>
      </c>
    </row>
    <row r="10" spans="2:4" x14ac:dyDescent="0.3">
      <c r="B10" s="99">
        <v>0.6</v>
      </c>
      <c r="C10" s="99">
        <v>0.6</v>
      </c>
      <c r="D10" s="17">
        <v>5</v>
      </c>
    </row>
    <row r="11" spans="2:4" x14ac:dyDescent="0.3">
      <c r="B11" s="99">
        <v>0.7</v>
      </c>
      <c r="C11" s="99">
        <v>0.7</v>
      </c>
      <c r="D11" s="17">
        <v>6</v>
      </c>
    </row>
    <row r="12" spans="2:4" x14ac:dyDescent="0.3">
      <c r="B12" s="99">
        <v>0.8</v>
      </c>
      <c r="C12" s="99">
        <v>0.8</v>
      </c>
      <c r="D12" s="17">
        <v>7</v>
      </c>
    </row>
    <row r="13" spans="2:4" x14ac:dyDescent="0.3">
      <c r="B13" s="99">
        <v>0.9</v>
      </c>
      <c r="C13" s="99">
        <v>0.9</v>
      </c>
      <c r="D13" s="17">
        <v>8</v>
      </c>
    </row>
    <row r="14" spans="2:4" x14ac:dyDescent="0.3">
      <c r="B14" s="17">
        <v>1</v>
      </c>
      <c r="C14" s="17">
        <v>1</v>
      </c>
      <c r="D14" s="17">
        <v>9</v>
      </c>
    </row>
    <row r="15" spans="2:4" x14ac:dyDescent="0.3">
      <c r="B15" s="17">
        <v>2</v>
      </c>
      <c r="C15" s="17">
        <v>2</v>
      </c>
      <c r="D15" s="100">
        <v>10</v>
      </c>
    </row>
    <row r="16" spans="2:4" x14ac:dyDescent="0.3">
      <c r="B16" s="17">
        <v>3</v>
      </c>
      <c r="C16" s="17">
        <v>3</v>
      </c>
      <c r="D16" s="17">
        <v>20</v>
      </c>
    </row>
    <row r="17" spans="2:4" x14ac:dyDescent="0.3">
      <c r="B17" s="17">
        <v>4</v>
      </c>
      <c r="C17" s="17">
        <v>4</v>
      </c>
      <c r="D17" s="100">
        <v>30</v>
      </c>
    </row>
    <row r="18" spans="2:4" x14ac:dyDescent="0.3">
      <c r="B18" s="17">
        <v>5</v>
      </c>
      <c r="C18" s="17">
        <v>5</v>
      </c>
      <c r="D18" s="17">
        <v>40</v>
      </c>
    </row>
    <row r="19" spans="2:4" x14ac:dyDescent="0.3">
      <c r="B19" s="17">
        <v>6</v>
      </c>
      <c r="C19" s="17">
        <v>6</v>
      </c>
      <c r="D19" s="100">
        <v>50</v>
      </c>
    </row>
    <row r="20" spans="2:4" x14ac:dyDescent="0.3">
      <c r="B20" s="17">
        <v>7</v>
      </c>
      <c r="C20" s="17">
        <v>7</v>
      </c>
      <c r="D20" s="17">
        <v>60</v>
      </c>
    </row>
    <row r="21" spans="2:4" x14ac:dyDescent="0.3">
      <c r="B21" s="17">
        <v>8</v>
      </c>
      <c r="C21" s="17">
        <v>8</v>
      </c>
      <c r="D21" s="100">
        <v>70</v>
      </c>
    </row>
    <row r="22" spans="2:4" x14ac:dyDescent="0.3">
      <c r="B22" s="17">
        <v>9</v>
      </c>
      <c r="C22" s="17">
        <v>9</v>
      </c>
      <c r="D22" s="17">
        <v>80</v>
      </c>
    </row>
    <row r="23" spans="2:4" x14ac:dyDescent="0.3">
      <c r="B23" s="17">
        <v>10</v>
      </c>
      <c r="C23" s="17">
        <v>10</v>
      </c>
      <c r="D23" s="100">
        <v>90</v>
      </c>
    </row>
    <row r="24" spans="2:4" x14ac:dyDescent="0.3">
      <c r="B24" s="17">
        <v>20</v>
      </c>
      <c r="C24" s="17">
        <v>20</v>
      </c>
      <c r="D24" s="100">
        <v>100</v>
      </c>
    </row>
    <row r="25" spans="2:4" x14ac:dyDescent="0.3">
      <c r="B25" s="17">
        <v>30</v>
      </c>
      <c r="C25" s="17">
        <v>30</v>
      </c>
      <c r="D25" s="100">
        <v>200</v>
      </c>
    </row>
    <row r="26" spans="2:4" x14ac:dyDescent="0.3">
      <c r="B26" s="17">
        <v>40</v>
      </c>
      <c r="C26" s="17">
        <v>40</v>
      </c>
      <c r="D26" s="100">
        <v>300</v>
      </c>
    </row>
    <row r="27" spans="2:4" x14ac:dyDescent="0.3">
      <c r="B27" s="17">
        <v>50</v>
      </c>
      <c r="C27" s="17">
        <v>50</v>
      </c>
      <c r="D27" s="100">
        <v>400</v>
      </c>
    </row>
    <row r="28" spans="2:4" x14ac:dyDescent="0.3">
      <c r="B28" s="17">
        <v>60</v>
      </c>
      <c r="C28" s="17">
        <v>60</v>
      </c>
      <c r="D28" s="100">
        <v>500</v>
      </c>
    </row>
    <row r="29" spans="2:4" x14ac:dyDescent="0.3">
      <c r="B29" s="17">
        <v>70</v>
      </c>
      <c r="C29" s="17">
        <v>70</v>
      </c>
      <c r="D29" s="100">
        <v>600</v>
      </c>
    </row>
    <row r="30" spans="2:4" x14ac:dyDescent="0.3">
      <c r="B30" s="17">
        <v>80</v>
      </c>
      <c r="C30" s="17">
        <v>80</v>
      </c>
      <c r="D30" s="100">
        <v>700</v>
      </c>
    </row>
    <row r="31" spans="2:4" x14ac:dyDescent="0.3">
      <c r="B31" s="17">
        <v>90</v>
      </c>
      <c r="C31" s="17">
        <v>90</v>
      </c>
      <c r="D31" s="100">
        <v>800</v>
      </c>
    </row>
    <row r="32" spans="2:4" x14ac:dyDescent="0.3">
      <c r="B32" s="17">
        <v>100</v>
      </c>
      <c r="C32" s="17">
        <v>100</v>
      </c>
      <c r="D32" s="100">
        <v>900</v>
      </c>
    </row>
    <row r="33" spans="2:4" x14ac:dyDescent="0.3">
      <c r="B33" s="17">
        <v>200</v>
      </c>
      <c r="C33" s="17">
        <v>200</v>
      </c>
      <c r="D33" s="100">
        <v>1000</v>
      </c>
    </row>
    <row r="34" spans="2:4" x14ac:dyDescent="0.3">
      <c r="B34" s="17">
        <v>300</v>
      </c>
      <c r="C34" s="17">
        <v>300</v>
      </c>
      <c r="D34" s="100">
        <v>2000</v>
      </c>
    </row>
    <row r="35" spans="2:4" x14ac:dyDescent="0.3">
      <c r="B35" s="17">
        <v>400</v>
      </c>
      <c r="C35" s="17">
        <v>400</v>
      </c>
      <c r="D35" s="100">
        <v>3000</v>
      </c>
    </row>
    <row r="36" spans="2:4" x14ac:dyDescent="0.3">
      <c r="B36" s="17">
        <v>500</v>
      </c>
      <c r="C36" s="17">
        <v>500</v>
      </c>
      <c r="D36" s="100">
        <v>4000</v>
      </c>
    </row>
    <row r="37" spans="2:4" x14ac:dyDescent="0.3">
      <c r="B37" s="17">
        <v>600</v>
      </c>
      <c r="C37" s="17">
        <v>600</v>
      </c>
      <c r="D37" s="100">
        <v>5000</v>
      </c>
    </row>
    <row r="38" spans="2:4" x14ac:dyDescent="0.3">
      <c r="B38" s="17">
        <v>700</v>
      </c>
      <c r="C38" s="17">
        <v>700</v>
      </c>
      <c r="D38" s="100">
        <v>6000</v>
      </c>
    </row>
    <row r="39" spans="2:4" x14ac:dyDescent="0.3">
      <c r="B39" s="17">
        <v>800</v>
      </c>
      <c r="C39" s="17">
        <v>800</v>
      </c>
      <c r="D39" s="100">
        <v>7000</v>
      </c>
    </row>
    <row r="40" spans="2:4" x14ac:dyDescent="0.3">
      <c r="B40" s="17">
        <v>900</v>
      </c>
      <c r="C40" s="17">
        <v>900</v>
      </c>
      <c r="D40" s="100">
        <v>8000</v>
      </c>
    </row>
    <row r="41" spans="2:4" x14ac:dyDescent="0.3">
      <c r="B41" s="36">
        <v>1000</v>
      </c>
      <c r="C41" s="36">
        <v>1000</v>
      </c>
      <c r="D41" s="101">
        <v>9000</v>
      </c>
    </row>
    <row r="42" spans="2:4" x14ac:dyDescent="0.3">
      <c r="D42" s="102"/>
    </row>
    <row r="43" spans="2:4" x14ac:dyDescent="0.3">
      <c r="D43" s="102"/>
    </row>
    <row r="44" spans="2:4" x14ac:dyDescent="0.3">
      <c r="D44" s="102"/>
    </row>
    <row r="45" spans="2:4" x14ac:dyDescent="0.3">
      <c r="D45" s="10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comparison</vt:lpstr>
      <vt:lpstr>blog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김준호</dc:creator>
  <cp:lastModifiedBy>김준호</cp:lastModifiedBy>
  <dcterms:created xsi:type="dcterms:W3CDTF">2022-09-02T02:18:46Z</dcterms:created>
  <dcterms:modified xsi:type="dcterms:W3CDTF">2022-09-02T08:56:56Z</dcterms:modified>
</cp:coreProperties>
</file>